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showInkAnnotation="0" codeName="ThisWorkbook" autoCompressPictures="0" defaultThemeVersion="124226"/>
  <workbookProtection lockStructure="1"/>
  <bookViews>
    <workbookView xWindow="0" yWindow="0" windowWidth="25320" windowHeight="12480"/>
  </bookViews>
  <sheets>
    <sheet name="הסיכון ל-EOS" sheetId="4" r:id="rId1"/>
  </sheets>
  <externalReferences>
    <externalReference r:id="rId2"/>
  </externalReferences>
  <definedNames>
    <definedName name="Main">[1]Sheet1!$A$10:$A$11</definedName>
    <definedName name="main2">#REF!</definedName>
    <definedName name="_xlnm.Print_Area" localSheetId="0">'הסיכון ל-EOS'!$B$2:$O$41</definedName>
    <definedName name="ZERO">[1]Sheet1!$C$10</definedName>
    <definedName name="zero2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4" l="1"/>
  <c r="K32" i="4"/>
  <c r="K25" i="4"/>
  <c r="K28" i="4"/>
  <c r="K38" i="4"/>
  <c r="K40" i="4"/>
  <c r="M46" i="4"/>
  <c r="I5" i="4"/>
  <c r="J5" i="4"/>
  <c r="I6" i="4"/>
  <c r="J6" i="4"/>
  <c r="C7" i="4"/>
  <c r="I7" i="4"/>
  <c r="J7" i="4"/>
  <c r="I8" i="4"/>
  <c r="J8" i="4"/>
  <c r="J11" i="4"/>
  <c r="J12" i="4"/>
  <c r="J14" i="4"/>
  <c r="M47" i="4"/>
  <c r="M48" i="4"/>
  <c r="J13" i="4"/>
  <c r="N6" i="4"/>
  <c r="O33" i="4"/>
  <c r="L6" i="4"/>
  <c r="M6" i="4"/>
  <c r="C6" i="4"/>
  <c r="I10" i="4"/>
  <c r="J10" i="4"/>
  <c r="I9" i="4"/>
  <c r="J9" i="4"/>
  <c r="N27" i="4"/>
  <c r="O34" i="4"/>
</calcChain>
</file>

<file path=xl/sharedStrings.xml><?xml version="1.0" encoding="utf-8"?>
<sst xmlns="http://schemas.openxmlformats.org/spreadsheetml/2006/main" count="64" uniqueCount="59">
  <si>
    <t>משך הריון</t>
  </si>
  <si>
    <t>החום האמהי הגבוה ביותר</t>
  </si>
  <si>
    <t>סטטוס GBS אמהי</t>
  </si>
  <si>
    <t>טיפול אנטיביוטי בלידה</t>
  </si>
  <si>
    <t>שבועות</t>
  </si>
  <si>
    <t>מעלות צלזיוס</t>
  </si>
  <si>
    <t>משך פקיעת קרומים</t>
  </si>
  <si>
    <t>שעות</t>
  </si>
  <si>
    <t>שלילי</t>
  </si>
  <si>
    <t>חיובי</t>
  </si>
  <si>
    <t>לא ידוע</t>
  </si>
  <si>
    <t>אנטיביוטיקה רחבת טווח מעל 4 שעות לפני הלידה</t>
  </si>
  <si>
    <t>אנטיביוטיקה רחבת טווח 2 עד 3.9 שעות לפני הלידה</t>
  </si>
  <si>
    <t>אנטיביוטיקה ספציפית ל-GBS מעל שעתיים לפני הלידה</t>
  </si>
  <si>
    <t>ללא טיפול אנטיביוטי, או טיפול אנטיביוטי פחות משעתיים לפני הלידה</t>
  </si>
  <si>
    <t>0.3/1000</t>
  </si>
  <si>
    <t>0.4/1000</t>
  </si>
  <si>
    <t>0.5/1000</t>
  </si>
  <si>
    <t>0.6/1000</t>
  </si>
  <si>
    <t>ביטא</t>
  </si>
  <si>
    <t>הסתברות</t>
  </si>
  <si>
    <t>שיעור לאלף</t>
  </si>
  <si>
    <t>ODDS</t>
  </si>
  <si>
    <t>מחלה קלינית</t>
  </si>
  <si>
    <t>ספק מחלה</t>
  </si>
  <si>
    <t>נראה טוב</t>
  </si>
  <si>
    <t>posterior ODDS</t>
  </si>
  <si>
    <t>טיפול אנטיביוטי אמפירי</t>
  </si>
  <si>
    <t>לפחות בחירה אחת</t>
  </si>
  <si>
    <t>סימנים חיוניים כמקובל בפגיה</t>
  </si>
  <si>
    <t>תרביות דם</t>
  </si>
  <si>
    <t>סימנים חיוניים כל 4 שעות למשך 24 שעות</t>
  </si>
  <si>
    <t>מעקב שגרתי</t>
  </si>
  <si>
    <t>ללא תרביות, ללא טיפול אנטיביוטי</t>
  </si>
  <si>
    <t>לחולה מאוד לא חשוב גורמי סיכון - יש לקחת סימנים חיוניים לפי המקובל ב-NICU ולשקול מאוד טיפול אנטיביוטי</t>
  </si>
  <si>
    <t>סימנים חיונים:</t>
  </si>
  <si>
    <t>המלצה קלינית:</t>
  </si>
  <si>
    <t>לשקול מאוד טיפול אנטיביוטי אמפירי</t>
  </si>
  <si>
    <t>שיעור EOS באוכלוסיה</t>
  </si>
  <si>
    <t>מנבא אמהי</t>
  </si>
  <si>
    <t>אפשרות</t>
  </si>
  <si>
    <t>הסתמנות קלינית</t>
  </si>
  <si>
    <t xml:space="preserve">     חוסר יציבות המודינמית המצריך תרופות ווזואקטיביות</t>
  </si>
  <si>
    <t xml:space="preserve">     אנצפלופטיה של היילוד או דיכוי סביב הלידה המתבטאת ב:-</t>
  </si>
  <si>
    <t xml:space="preserve">          פרכוסים</t>
  </si>
  <si>
    <t xml:space="preserve">          ציון אפגר נמוך מ-5 בדקה 5</t>
  </si>
  <si>
    <t xml:space="preserve">     ללא הפרעות פיזיולוגיות ממושכות</t>
  </si>
  <si>
    <t>המלצות:</t>
  </si>
  <si>
    <t>נראה בריא</t>
  </si>
  <si>
    <t>הסיכון ל-EOS ביילוד לפי Kaiser Permanenete</t>
  </si>
  <si>
    <t xml:space="preserve">     הפרעה פיזולוגית אחת הנמשכת מעל 4 שעות 
        או 2 ומעלה הפרעות פיזיולוגיות הנמשכות מעל שעתיים:</t>
  </si>
  <si>
    <t>סיכון ל-EOS ב-1000 לידות:</t>
  </si>
  <si>
    <t>סיכון ל-EOS ב-1000 לידות לאחר בדיקה:</t>
  </si>
  <si>
    <t xml:space="preserve">          טכיקרדיה (קצב לב 160 ומעלה לדקה)</t>
  </si>
  <si>
    <t xml:space="preserve">          טכיפניאה (קצב נשימות 60 ומעלה לדקה)</t>
  </si>
  <si>
    <t xml:space="preserve">          מצוקה נשימתית (אנחות, רתיעות, flaring) שאינה מצריכה תוספת חמצן</t>
  </si>
  <si>
    <t xml:space="preserve">     צורך קבוע בתמיכה נשימתית כולל NCPAP או HFNC או צורך באינטובציה (מחוץ לחדר לידה)</t>
  </si>
  <si>
    <t xml:space="preserve">     צורך בתוספת חמצן משך למעלה משעתיים כדי לשמור סטורציה 90% ומעלה (מחוץ לחדר לידה)</t>
  </si>
  <si>
    <r>
      <t xml:space="preserve">          חום 38</t>
    </r>
    <r>
      <rPr>
        <vertAlign val="superscript"/>
        <sz val="14"/>
        <color theme="1"/>
        <rFont val="Arial"/>
        <family val="2"/>
      </rPr>
      <t>o</t>
    </r>
    <r>
      <rPr>
        <sz val="14"/>
        <color theme="1"/>
        <rFont val="Arial"/>
        <family val="2"/>
      </rPr>
      <t>C ומעלה או מתחת 36.4</t>
    </r>
    <r>
      <rPr>
        <vertAlign val="superscript"/>
        <sz val="14"/>
        <color theme="1"/>
        <rFont val="Arial"/>
        <family val="2"/>
      </rPr>
      <t>o</t>
    </r>
    <r>
      <rPr>
        <sz val="14"/>
        <color theme="1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</si>
</sst>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sz val="14"/>
      <color theme="0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8" tint="0.59996337778862885"/>
      <name val="Arial"/>
      <family val="2"/>
    </font>
    <font>
      <vertAlign val="superscript"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6" fillId="2" borderId="3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6" fillId="2" borderId="4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3" fillId="2" borderId="4" xfId="0" applyFont="1" applyFill="1" applyBorder="1" applyAlignment="1" applyProtection="1">
      <alignment horizontal="right" readingOrder="2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 applyProtection="1">
      <alignment horizontal="right" wrapText="1"/>
    </xf>
    <xf numFmtId="0" fontId="0" fillId="2" borderId="5" xfId="0" applyFill="1" applyBorder="1" applyAlignment="1" applyProtection="1">
      <alignment horizontal="right" wrapText="1"/>
    </xf>
    <xf numFmtId="0" fontId="0" fillId="2" borderId="5" xfId="0" applyFill="1" applyBorder="1" applyAlignment="1" applyProtection="1">
      <alignment horizontal="right"/>
    </xf>
  </cellXfs>
  <cellStyles count="73">
    <cellStyle name="Normal" xfId="0" builtinId="0"/>
    <cellStyle name="היפר-קישור" xfId="1" builtinId="8" hidden="1"/>
    <cellStyle name="היפר-קישור" xfId="3" builtinId="8" hidden="1"/>
    <cellStyle name="היפר-קישור" xfId="5" builtinId="8" hidden="1"/>
    <cellStyle name="היפר-קישור" xfId="7" builtinId="8" hidden="1"/>
    <cellStyle name="היפר-קישור" xfId="9" builtinId="8" hidden="1"/>
    <cellStyle name="היפר-קישור" xfId="11" builtinId="8" hidden="1"/>
    <cellStyle name="היפר-קישור" xfId="13" builtinId="8" hidden="1"/>
    <cellStyle name="היפר-קישור" xfId="15" builtinId="8" hidden="1"/>
    <cellStyle name="היפר-קישור" xfId="17" builtinId="8" hidden="1"/>
    <cellStyle name="היפר-קישור" xfId="19" builtinId="8" hidden="1"/>
    <cellStyle name="היפר-קישור" xfId="21" builtinId="8" hidden="1"/>
    <cellStyle name="היפר-קישור" xfId="23" builtinId="8" hidden="1"/>
    <cellStyle name="היפר-קישור" xfId="25" builtinId="8" hidden="1"/>
    <cellStyle name="היפר-קישור" xfId="27" builtinId="8" hidden="1"/>
    <cellStyle name="היפר-קישור" xfId="29" builtinId="8" hidden="1"/>
    <cellStyle name="היפר-קישור" xfId="31" builtinId="8" hidden="1"/>
    <cellStyle name="היפר-קישור" xfId="33" builtinId="8" hidden="1"/>
    <cellStyle name="היפר-קישור" xfId="35" builtinId="8" hidden="1"/>
    <cellStyle name="היפר-קישור" xfId="37" builtinId="8" hidden="1"/>
    <cellStyle name="היפר-קישור" xfId="39" builtinId="8" hidden="1"/>
    <cellStyle name="היפר-קישור" xfId="41" builtinId="8" hidden="1"/>
    <cellStyle name="היפר-קישור" xfId="43" builtinId="8" hidden="1"/>
    <cellStyle name="היפר-קישור" xfId="45" builtinId="8" hidden="1"/>
    <cellStyle name="היפר-קישור" xfId="47" builtinId="8" hidden="1"/>
    <cellStyle name="היפר-קישור" xfId="49" builtinId="8" hidden="1"/>
    <cellStyle name="היפר-קישור" xfId="51" builtinId="8" hidden="1"/>
    <cellStyle name="היפר-קישור" xfId="53" builtinId="8" hidden="1"/>
    <cellStyle name="היפר-קישור" xfId="55" builtinId="8" hidden="1"/>
    <cellStyle name="היפר-קישור" xfId="57" builtinId="8" hidden="1"/>
    <cellStyle name="היפר-קישור" xfId="59" builtinId="8" hidden="1"/>
    <cellStyle name="היפר-קישור" xfId="61" builtinId="8" hidden="1"/>
    <cellStyle name="היפר-קישור" xfId="63" builtinId="8" hidden="1"/>
    <cellStyle name="היפר-קישור" xfId="65" builtinId="8" hidden="1"/>
    <cellStyle name="היפר-קישור" xfId="67" builtinId="8" hidden="1"/>
    <cellStyle name="היפר-קישור" xfId="69" builtinId="8" hidden="1"/>
    <cellStyle name="היפר-קישור" xfId="71" builtinId="8" hidden="1"/>
    <cellStyle name="היפר-קישור שהופעל" xfId="2" builtinId="9" hidden="1"/>
    <cellStyle name="היפר-קישור שהופעל" xfId="4" builtinId="9" hidden="1"/>
    <cellStyle name="היפר-קישור שהופעל" xfId="6" builtinId="9" hidden="1"/>
    <cellStyle name="היפר-קישור שהופעל" xfId="8" builtinId="9" hidden="1"/>
    <cellStyle name="היפר-קישור שהופעל" xfId="10" builtinId="9" hidden="1"/>
    <cellStyle name="היפר-קישור שהופעל" xfId="12" builtinId="9" hidden="1"/>
    <cellStyle name="היפר-קישור שהופעל" xfId="14" builtinId="9" hidden="1"/>
    <cellStyle name="היפר-קישור שהופעל" xfId="16" builtinId="9" hidden="1"/>
    <cellStyle name="היפר-קישור שהופעל" xfId="18" builtinId="9" hidden="1"/>
    <cellStyle name="היפר-קישור שהופעל" xfId="20" builtinId="9" hidden="1"/>
    <cellStyle name="היפר-קישור שהופעל" xfId="22" builtinId="9" hidden="1"/>
    <cellStyle name="היפר-קישור שהופעל" xfId="24" builtinId="9" hidden="1"/>
    <cellStyle name="היפר-קישור שהופעל" xfId="26" builtinId="9" hidden="1"/>
    <cellStyle name="היפר-קישור שהופעל" xfId="28" builtinId="9" hidden="1"/>
    <cellStyle name="היפר-קישור שהופעל" xfId="30" builtinId="9" hidden="1"/>
    <cellStyle name="היפר-קישור שהופעל" xfId="32" builtinId="9" hidden="1"/>
    <cellStyle name="היפר-קישור שהופעל" xfId="34" builtinId="9" hidden="1"/>
    <cellStyle name="היפר-קישור שהופעל" xfId="36" builtinId="9" hidden="1"/>
    <cellStyle name="היפר-קישור שהופעל" xfId="38" builtinId="9" hidden="1"/>
    <cellStyle name="היפר-קישור שהופעל" xfId="40" builtinId="9" hidden="1"/>
    <cellStyle name="היפר-קישור שהופעל" xfId="42" builtinId="9" hidden="1"/>
    <cellStyle name="היפר-קישור שהופעל" xfId="44" builtinId="9" hidden="1"/>
    <cellStyle name="היפר-קישור שהופעל" xfId="46" builtinId="9" hidden="1"/>
    <cellStyle name="היפר-קישור שהופעל" xfId="48" builtinId="9" hidden="1"/>
    <cellStyle name="היפר-קישור שהופעל" xfId="50" builtinId="9" hidden="1"/>
    <cellStyle name="היפר-קישור שהופעל" xfId="52" builtinId="9" hidden="1"/>
    <cellStyle name="היפר-קישור שהופעל" xfId="54" builtinId="9" hidden="1"/>
    <cellStyle name="היפר-קישור שהופעל" xfId="56" builtinId="9" hidden="1"/>
    <cellStyle name="היפר-קישור שהופעל" xfId="58" builtinId="9" hidden="1"/>
    <cellStyle name="היפר-קישור שהופעל" xfId="60" builtinId="9" hidden="1"/>
    <cellStyle name="היפר-קישור שהופעל" xfId="62" builtinId="9" hidden="1"/>
    <cellStyle name="היפר-קישור שהופעל" xfId="64" builtinId="9" hidden="1"/>
    <cellStyle name="היפר-קישור שהופעל" xfId="66" builtinId="9" hidden="1"/>
    <cellStyle name="היפר-קישור שהופעל" xfId="68" builtinId="9" hidden="1"/>
    <cellStyle name="היפר-קישור שהופעל" xfId="70" builtinId="9" hidden="1"/>
    <cellStyle name="היפר-קישור שהופעל" xfId="72" builtinId="9" hidden="1"/>
  </cellStyles>
  <dxfs count="6">
    <dxf>
      <fill>
        <patternFill>
          <bgColor rgb="FFD4ECBA"/>
        </patternFill>
      </fill>
    </dxf>
    <dxf>
      <fill>
        <patternFill>
          <bgColor rgb="FFFFFFA7"/>
        </patternFill>
      </fill>
    </dxf>
    <dxf>
      <fill>
        <patternFill>
          <bgColor rgb="FFFFC1C1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mruColors>
      <color rgb="FFFFC1C1"/>
      <color rgb="FFFFFFA7"/>
      <color rgb="FFD4E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26" lockText="1" noThreeD="1"/>
</file>

<file path=xl/ctrlProps/ctrlProp10.xml><?xml version="1.0" encoding="utf-8"?>
<formControlPr xmlns="http://schemas.microsoft.com/office/spreadsheetml/2009/9/main" objectType="CheckBox" checked="Checked" fmlaLink="$K$39" lockText="1" noThreeD="1"/>
</file>

<file path=xl/ctrlProps/ctrlProp11.xml><?xml version="1.0" encoding="utf-8"?>
<formControlPr xmlns="http://schemas.microsoft.com/office/spreadsheetml/2009/9/main" objectType="Spin" dx="22" fmlaLink="$K$6" max="307" min="238" page="10" val="280"/>
</file>

<file path=xl/ctrlProps/ctrlProp12.xml><?xml version="1.0" encoding="utf-8"?>
<formControlPr xmlns="http://schemas.microsoft.com/office/spreadsheetml/2009/9/main" objectType="Spin" dx="22" fmlaLink="$H$7" max="400" min="360" page="10" val="370"/>
</file>

<file path=xl/ctrlProps/ctrlProp13.xml><?xml version="1.0" encoding="utf-8"?>
<formControlPr xmlns="http://schemas.microsoft.com/office/spreadsheetml/2009/9/main" objectType="Spin" dx="22" fmlaLink="$C$8" max="500" page="10" val="0"/>
</file>

<file path=xl/ctrlProps/ctrlProp2.xml><?xml version="1.0" encoding="utf-8"?>
<formControlPr xmlns="http://schemas.microsoft.com/office/spreadsheetml/2009/9/main" objectType="CheckBox" fmlaLink="$K$29" lockText="1" noThreeD="1"/>
</file>

<file path=xl/ctrlProps/ctrlProp3.xml><?xml version="1.0" encoding="utf-8"?>
<formControlPr xmlns="http://schemas.microsoft.com/office/spreadsheetml/2009/9/main" objectType="CheckBox" fmlaLink="$K$27" lockText="1" noThreeD="1"/>
</file>

<file path=xl/ctrlProps/ctrlProp4.xml><?xml version="1.0" encoding="utf-8"?>
<formControlPr xmlns="http://schemas.microsoft.com/office/spreadsheetml/2009/9/main" objectType="CheckBox" fmlaLink="$K$31" lockText="1" noThreeD="1"/>
</file>

<file path=xl/ctrlProps/ctrlProp5.xml><?xml version="1.0" encoding="utf-8"?>
<formControlPr xmlns="http://schemas.microsoft.com/office/spreadsheetml/2009/9/main" objectType="CheckBox" fmlaLink="$K$30" lockText="1" noThreeD="1"/>
</file>

<file path=xl/ctrlProps/ctrlProp6.xml><?xml version="1.0" encoding="utf-8"?>
<formControlPr xmlns="http://schemas.microsoft.com/office/spreadsheetml/2009/9/main" objectType="CheckBox" fmlaLink="$K$34" lockText="1" noThreeD="1"/>
</file>

<file path=xl/ctrlProps/ctrlProp7.xml><?xml version="1.0" encoding="utf-8"?>
<formControlPr xmlns="http://schemas.microsoft.com/office/spreadsheetml/2009/9/main" objectType="CheckBox" fmlaLink="$K$35" lockText="1" noThreeD="1"/>
</file>

<file path=xl/ctrlProps/ctrlProp8.xml><?xml version="1.0" encoding="utf-8"?>
<formControlPr xmlns="http://schemas.microsoft.com/office/spreadsheetml/2009/9/main" objectType="CheckBox" fmlaLink="$K$37" lockText="1" noThreeD="1"/>
</file>

<file path=xl/ctrlProps/ctrlProp9.xml><?xml version="1.0" encoding="utf-8"?>
<formControlPr xmlns="http://schemas.microsoft.com/office/spreadsheetml/2009/9/main" objectType="CheckBox" fmlaLink="$K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0</xdr:rowOff>
        </xdr:from>
        <xdr:to>
          <xdr:col>1</xdr:col>
          <xdr:colOff>276225</xdr:colOff>
          <xdr:row>36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38</xdr:row>
          <xdr:rowOff>9525</xdr:rowOff>
        </xdr:from>
        <xdr:to>
          <xdr:col>1</xdr:col>
          <xdr:colOff>476250</xdr:colOff>
          <xdr:row>39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1</xdr:col>
          <xdr:colOff>276225</xdr:colOff>
          <xdr:row>37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200025</xdr:rowOff>
        </xdr:from>
        <xdr:to>
          <xdr:col>1</xdr:col>
          <xdr:colOff>276225</xdr:colOff>
          <xdr:row>41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39</xdr:row>
          <xdr:rowOff>0</xdr:rowOff>
        </xdr:from>
        <xdr:to>
          <xdr:col>1</xdr:col>
          <xdr:colOff>476250</xdr:colOff>
          <xdr:row>40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29</xdr:row>
          <xdr:rowOff>0</xdr:rowOff>
        </xdr:from>
        <xdr:to>
          <xdr:col>1</xdr:col>
          <xdr:colOff>495300</xdr:colOff>
          <xdr:row>30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29</xdr:row>
          <xdr:rowOff>200025</xdr:rowOff>
        </xdr:from>
        <xdr:to>
          <xdr:col>1</xdr:col>
          <xdr:colOff>495300</xdr:colOff>
          <xdr:row>31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31</xdr:row>
          <xdr:rowOff>171450</xdr:rowOff>
        </xdr:from>
        <xdr:to>
          <xdr:col>1</xdr:col>
          <xdr:colOff>476250</xdr:colOff>
          <xdr:row>33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30</xdr:row>
          <xdr:rowOff>209550</xdr:rowOff>
        </xdr:from>
        <xdr:to>
          <xdr:col>1</xdr:col>
          <xdr:colOff>485775</xdr:colOff>
          <xdr:row>32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152400</xdr:rowOff>
        </xdr:from>
        <xdr:to>
          <xdr:col>1</xdr:col>
          <xdr:colOff>352425</xdr:colOff>
          <xdr:row>26</xdr:row>
          <xdr:rowOff>66675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5</xdr:row>
          <xdr:rowOff>19050</xdr:rowOff>
        </xdr:from>
        <xdr:to>
          <xdr:col>2</xdr:col>
          <xdr:colOff>266700</xdr:colOff>
          <xdr:row>5</xdr:row>
          <xdr:rowOff>342900</xdr:rowOff>
        </xdr:to>
        <xdr:sp macro="" textlink="">
          <xdr:nvSpPr>
            <xdr:cNvPr id="3104" name="Spinner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6</xdr:row>
          <xdr:rowOff>28575</xdr:rowOff>
        </xdr:from>
        <xdr:to>
          <xdr:col>2</xdr:col>
          <xdr:colOff>266700</xdr:colOff>
          <xdr:row>6</xdr:row>
          <xdr:rowOff>352425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7</xdr:row>
          <xdr:rowOff>28575</xdr:rowOff>
        </xdr:from>
        <xdr:to>
          <xdr:col>2</xdr:col>
          <xdr:colOff>266700</xdr:colOff>
          <xdr:row>8</xdr:row>
          <xdr:rowOff>0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~1/b414577/LOCALS~1/Temp/notesE1EF34/Valid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A10">
            <v>0</v>
          </cell>
          <cell r="C10">
            <v>0</v>
          </cell>
        </row>
        <row r="11">
          <cell r="A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pageSetUpPr fitToPage="1"/>
  </sheetPr>
  <dimension ref="B2:O75"/>
  <sheetViews>
    <sheetView rightToLeft="1" tabSelected="1" zoomScale="112" zoomScaleNormal="112" workbookViewId="0">
      <selection activeCell="C5" sqref="C5"/>
    </sheetView>
  </sheetViews>
  <sheetFormatPr defaultRowHeight="16.5" customHeight="1" x14ac:dyDescent="0.25"/>
  <cols>
    <col min="1" max="1" width="2.85546875" style="5" customWidth="1"/>
    <col min="2" max="2" width="31" style="5" customWidth="1"/>
    <col min="3" max="3" width="20.85546875" style="5" customWidth="1"/>
    <col min="4" max="4" width="12.140625" style="5" customWidth="1"/>
    <col min="5" max="5" width="12.85546875" style="5" customWidth="1"/>
    <col min="6" max="6" width="30" style="5" customWidth="1"/>
    <col min="7" max="7" width="5.7109375" style="5" customWidth="1"/>
    <col min="8" max="9" width="9.5703125" style="5" hidden="1" customWidth="1"/>
    <col min="10" max="10" width="12.85546875" style="5" hidden="1" customWidth="1"/>
    <col min="11" max="11" width="14.5703125" style="5" hidden="1" customWidth="1"/>
    <col min="12" max="12" width="18.85546875" style="5" hidden="1" customWidth="1"/>
    <col min="13" max="13" width="44.5703125" style="5" hidden="1" customWidth="1"/>
    <col min="14" max="14" width="19.7109375" style="5" customWidth="1"/>
    <col min="15" max="15" width="48.140625" style="5" customWidth="1"/>
    <col min="16" max="18" width="9.140625" style="5"/>
    <col min="19" max="19" width="13.5703125" style="5" customWidth="1"/>
    <col min="20" max="16384" width="9.140625" style="5"/>
  </cols>
  <sheetData>
    <row r="2" spans="2:14" ht="16.5" customHeight="1" x14ac:dyDescent="0.25">
      <c r="C2" s="18" t="s">
        <v>49</v>
      </c>
    </row>
    <row r="4" spans="2:14" ht="16.5" customHeight="1" x14ac:dyDescent="0.25">
      <c r="B4" s="1" t="s">
        <v>39</v>
      </c>
      <c r="C4" s="2" t="s">
        <v>40</v>
      </c>
      <c r="D4" s="3"/>
      <c r="E4" s="3"/>
      <c r="F4" s="4"/>
    </row>
    <row r="5" spans="2:14" ht="16.5" customHeight="1" x14ac:dyDescent="0.25">
      <c r="B5" s="6" t="s">
        <v>38</v>
      </c>
      <c r="C5" s="20" t="s">
        <v>17</v>
      </c>
      <c r="D5" s="3"/>
      <c r="E5" s="3"/>
      <c r="F5" s="4"/>
      <c r="I5" s="5">
        <f>IF(C5="","",VLOOKUP(C5,D20:E23,2,FALSE))</f>
        <v>40.565600000000003</v>
      </c>
      <c r="J5" s="5">
        <f>I5</f>
        <v>40.565600000000003</v>
      </c>
      <c r="N5" s="5" t="s">
        <v>51</v>
      </c>
    </row>
    <row r="6" spans="2:14" ht="16.5" customHeight="1" x14ac:dyDescent="0.25">
      <c r="B6" s="6" t="s">
        <v>0</v>
      </c>
      <c r="C6" s="8">
        <f>L6+M6/10</f>
        <v>40</v>
      </c>
      <c r="D6" s="3" t="s">
        <v>4</v>
      </c>
      <c r="E6" s="20"/>
      <c r="F6" s="4"/>
      <c r="I6" s="5">
        <f>K6/7</f>
        <v>40</v>
      </c>
      <c r="J6" s="5">
        <f>I6*G20+I6^2*G21</f>
        <v>-136.98000000000002</v>
      </c>
      <c r="K6" s="21">
        <v>280</v>
      </c>
      <c r="L6" s="5">
        <f>INT(K6/7)</f>
        <v>40</v>
      </c>
      <c r="M6" s="5">
        <f>K6-7*L6</f>
        <v>0</v>
      </c>
      <c r="N6" s="7">
        <f>J13</f>
        <v>3.8825204371820722E-2</v>
      </c>
    </row>
    <row r="7" spans="2:14" ht="16.5" customHeight="1" x14ac:dyDescent="0.25">
      <c r="B7" s="6" t="s">
        <v>1</v>
      </c>
      <c r="C7" s="8">
        <f>H7/10</f>
        <v>37</v>
      </c>
      <c r="D7" s="3" t="s">
        <v>5</v>
      </c>
      <c r="E7" s="3"/>
      <c r="F7" s="9">
        <v>360</v>
      </c>
      <c r="G7" s="10">
        <v>39</v>
      </c>
      <c r="H7" s="21">
        <v>370</v>
      </c>
      <c r="I7" s="5">
        <f>C7*9/5+32</f>
        <v>98.6</v>
      </c>
      <c r="J7" s="5">
        <f>I7*G22</f>
        <v>85.584800000000001</v>
      </c>
    </row>
    <row r="8" spans="2:14" ht="16.5" customHeight="1" x14ac:dyDescent="0.25">
      <c r="B8" s="6" t="s">
        <v>6</v>
      </c>
      <c r="C8" s="20">
        <v>0</v>
      </c>
      <c r="D8" s="3" t="s">
        <v>7</v>
      </c>
      <c r="E8" s="3"/>
      <c r="F8" s="4"/>
      <c r="H8" s="21"/>
      <c r="I8" s="5">
        <f>C8</f>
        <v>0</v>
      </c>
      <c r="J8" s="5">
        <f>(I8+0.05)^0.2*G23</f>
        <v>0.67319790093798904</v>
      </c>
    </row>
    <row r="9" spans="2:14" ht="16.5" customHeight="1" x14ac:dyDescent="0.25">
      <c r="B9" s="6" t="s">
        <v>2</v>
      </c>
      <c r="C9" s="22" t="s">
        <v>8</v>
      </c>
      <c r="D9" s="3"/>
      <c r="E9" s="3"/>
      <c r="F9" s="4"/>
      <c r="I9" s="5">
        <f>IF(C9="","",VLOOKUP(C9,D16:F18,3,FALSE))</f>
        <v>0</v>
      </c>
      <c r="J9" s="5">
        <f t="shared" ref="J9:J10" si="0">I9</f>
        <v>0</v>
      </c>
    </row>
    <row r="10" spans="2:14" ht="16.5" customHeight="1" x14ac:dyDescent="0.25">
      <c r="B10" s="6" t="s">
        <v>3</v>
      </c>
      <c r="C10" s="22" t="s">
        <v>14</v>
      </c>
      <c r="D10" s="3"/>
      <c r="E10" s="3"/>
      <c r="F10" s="4"/>
      <c r="I10" s="5">
        <f>IF(C10="","",(VLOOKUP(C10,G16:I19,3,FALSE)))</f>
        <v>0</v>
      </c>
      <c r="J10" s="5">
        <f t="shared" si="0"/>
        <v>0</v>
      </c>
    </row>
    <row r="11" spans="2:14" ht="16.5" customHeight="1" x14ac:dyDescent="0.25">
      <c r="I11" s="5" t="s">
        <v>19</v>
      </c>
      <c r="J11" s="5">
        <f>SUM(J5:J10)</f>
        <v>-10.156402099062024</v>
      </c>
    </row>
    <row r="12" spans="2:14" ht="16.5" hidden="1" customHeight="1" x14ac:dyDescent="0.25">
      <c r="I12" s="5" t="s">
        <v>20</v>
      </c>
      <c r="J12" s="5">
        <f>1/(1+EXP(-J11))</f>
        <v>3.8825204371820725E-5</v>
      </c>
    </row>
    <row r="13" spans="2:14" ht="16.5" hidden="1" customHeight="1" x14ac:dyDescent="0.25">
      <c r="I13" s="5" t="s">
        <v>21</v>
      </c>
      <c r="J13" s="5">
        <f>+J12*1000</f>
        <v>3.8825204371820722E-2</v>
      </c>
    </row>
    <row r="14" spans="2:14" ht="16.5" hidden="1" customHeight="1" x14ac:dyDescent="0.25">
      <c r="I14" s="5" t="s">
        <v>22</v>
      </c>
      <c r="J14" s="5">
        <f>J12/(1-J12)</f>
        <v>3.8826711826842489E-5</v>
      </c>
    </row>
    <row r="15" spans="2:14" ht="16.5" hidden="1" customHeight="1" x14ac:dyDescent="0.25"/>
    <row r="16" spans="2:14" ht="16.5" hidden="1" customHeight="1" x14ac:dyDescent="0.25">
      <c r="D16" s="5" t="s">
        <v>8</v>
      </c>
      <c r="E16" s="5">
        <v>1</v>
      </c>
      <c r="G16" s="5" t="s">
        <v>11</v>
      </c>
      <c r="H16" s="5">
        <v>1</v>
      </c>
      <c r="I16" s="5">
        <v>-1.1860999999999999</v>
      </c>
    </row>
    <row r="17" spans="2:14" ht="16.5" hidden="1" customHeight="1" x14ac:dyDescent="0.25">
      <c r="D17" s="5" t="s">
        <v>9</v>
      </c>
      <c r="E17" s="5">
        <v>2</v>
      </c>
      <c r="F17" s="5">
        <v>0.57709999999999995</v>
      </c>
      <c r="G17" s="5" t="s">
        <v>12</v>
      </c>
      <c r="H17" s="5">
        <v>2</v>
      </c>
      <c r="I17" s="5">
        <v>-1.0488</v>
      </c>
    </row>
    <row r="18" spans="2:14" ht="16.5" hidden="1" customHeight="1" x14ac:dyDescent="0.25">
      <c r="D18" s="5" t="s">
        <v>10</v>
      </c>
      <c r="E18" s="5">
        <v>3</v>
      </c>
      <c r="F18" s="5">
        <v>4.2700000000000002E-2</v>
      </c>
      <c r="G18" s="5" t="s">
        <v>13</v>
      </c>
      <c r="H18" s="5">
        <v>3</v>
      </c>
      <c r="I18" s="5">
        <v>-1.0488</v>
      </c>
    </row>
    <row r="19" spans="2:14" ht="16.5" hidden="1" customHeight="1" x14ac:dyDescent="0.25">
      <c r="G19" s="5" t="s">
        <v>14</v>
      </c>
      <c r="H19" s="5">
        <v>4</v>
      </c>
    </row>
    <row r="20" spans="2:14" ht="16.5" hidden="1" customHeight="1" x14ac:dyDescent="0.25">
      <c r="D20" s="11" t="s">
        <v>15</v>
      </c>
      <c r="E20" s="5">
        <v>40.052799999999998</v>
      </c>
      <c r="G20" s="5">
        <v>-6.9325000000000001</v>
      </c>
    </row>
    <row r="21" spans="2:14" ht="16.5" hidden="1" customHeight="1" x14ac:dyDescent="0.25">
      <c r="D21" s="11" t="s">
        <v>16</v>
      </c>
      <c r="E21" s="5">
        <v>40.341500000000003</v>
      </c>
      <c r="G21" s="5">
        <v>8.77E-2</v>
      </c>
    </row>
    <row r="22" spans="2:14" ht="16.5" hidden="1" customHeight="1" x14ac:dyDescent="0.25">
      <c r="D22" s="11" t="s">
        <v>17</v>
      </c>
      <c r="E22" s="5">
        <v>40.565600000000003</v>
      </c>
      <c r="G22" s="5">
        <v>0.86799999999999999</v>
      </c>
    </row>
    <row r="23" spans="2:14" ht="16.5" hidden="1" customHeight="1" x14ac:dyDescent="0.25">
      <c r="D23" s="11" t="s">
        <v>18</v>
      </c>
      <c r="E23" s="5">
        <v>10.748900000000001</v>
      </c>
      <c r="G23" s="5">
        <v>1.2256</v>
      </c>
    </row>
    <row r="24" spans="2:14" ht="16.5" customHeight="1" x14ac:dyDescent="0.25">
      <c r="B24" s="12" t="s">
        <v>41</v>
      </c>
      <c r="C24" s="13"/>
      <c r="D24" s="13"/>
      <c r="E24" s="13"/>
      <c r="F24" s="14"/>
    </row>
    <row r="25" spans="2:14" ht="16.5" customHeight="1" x14ac:dyDescent="0.25">
      <c r="B25" s="15" t="s">
        <v>48</v>
      </c>
      <c r="C25" s="13"/>
      <c r="D25" s="13"/>
      <c r="E25" s="13"/>
      <c r="F25" s="14"/>
      <c r="J25" s="21"/>
      <c r="K25" s="21" t="b">
        <f>OR(K26,K27,K29,K30,K31)</f>
        <v>0</v>
      </c>
    </row>
    <row r="26" spans="2:14" ht="16.5" customHeight="1" x14ac:dyDescent="0.25">
      <c r="B26" s="16" t="s">
        <v>46</v>
      </c>
      <c r="C26" s="13"/>
      <c r="D26" s="13"/>
      <c r="E26" s="13"/>
      <c r="F26" s="14"/>
      <c r="J26" s="21" t="b">
        <v>0</v>
      </c>
      <c r="K26" s="21" t="b">
        <v>0</v>
      </c>
      <c r="N26" s="5" t="s">
        <v>52</v>
      </c>
    </row>
    <row r="27" spans="2:14" ht="16.5" customHeight="1" x14ac:dyDescent="0.25">
      <c r="B27" s="17"/>
      <c r="C27" s="13"/>
      <c r="D27" s="13"/>
      <c r="E27" s="13"/>
      <c r="F27" s="14"/>
      <c r="J27" s="21" t="b">
        <v>0</v>
      </c>
      <c r="K27" s="21" t="b">
        <v>0</v>
      </c>
      <c r="N27" s="7">
        <f>M48</f>
        <v>1.5918698440011456E-2</v>
      </c>
    </row>
    <row r="28" spans="2:14" ht="16.5" customHeight="1" x14ac:dyDescent="0.25">
      <c r="B28" s="15" t="s">
        <v>24</v>
      </c>
      <c r="C28" s="13"/>
      <c r="D28" s="13"/>
      <c r="E28" s="13"/>
      <c r="F28" s="14"/>
      <c r="J28" s="21"/>
      <c r="K28" s="21" t="b">
        <f>OR(K30,K29)</f>
        <v>0</v>
      </c>
    </row>
    <row r="29" spans="2:14" ht="32.25" customHeight="1" x14ac:dyDescent="0.25">
      <c r="B29" s="23" t="s">
        <v>50</v>
      </c>
      <c r="C29" s="24"/>
      <c r="D29" s="25"/>
      <c r="E29" s="25"/>
      <c r="F29" s="14"/>
      <c r="J29" s="21" t="b">
        <v>0</v>
      </c>
      <c r="K29" s="21" t="b">
        <v>0</v>
      </c>
    </row>
    <row r="30" spans="2:14" ht="16.5" customHeight="1" x14ac:dyDescent="0.25">
      <c r="B30" s="16" t="s">
        <v>53</v>
      </c>
      <c r="C30" s="13"/>
      <c r="D30" s="13"/>
      <c r="E30" s="13"/>
      <c r="F30" s="14"/>
      <c r="J30" s="21" t="b">
        <v>0</v>
      </c>
      <c r="K30" s="21" t="b">
        <v>0</v>
      </c>
    </row>
    <row r="31" spans="2:14" ht="16.5" customHeight="1" x14ac:dyDescent="0.25">
      <c r="B31" s="16" t="s">
        <v>54</v>
      </c>
      <c r="C31" s="13"/>
      <c r="D31" s="13"/>
      <c r="E31" s="13"/>
      <c r="F31" s="14"/>
      <c r="J31" s="21" t="b">
        <v>0</v>
      </c>
      <c r="K31" s="21" t="b">
        <v>0</v>
      </c>
    </row>
    <row r="32" spans="2:14" ht="16.5" customHeight="1" x14ac:dyDescent="0.25">
      <c r="B32" s="16" t="s">
        <v>58</v>
      </c>
      <c r="C32" s="13"/>
      <c r="D32" s="13"/>
      <c r="E32" s="13"/>
      <c r="F32" s="14"/>
      <c r="J32" s="21"/>
      <c r="K32" s="21" t="b">
        <f>K33</f>
        <v>0</v>
      </c>
      <c r="N32" s="18" t="s">
        <v>47</v>
      </c>
    </row>
    <row r="33" spans="2:15" ht="16.5" customHeight="1" x14ac:dyDescent="0.25">
      <c r="B33" s="16" t="s">
        <v>55</v>
      </c>
      <c r="C33" s="13"/>
      <c r="D33" s="13"/>
      <c r="E33" s="13"/>
      <c r="F33" s="14"/>
      <c r="J33" s="21"/>
      <c r="K33" s="21" t="b">
        <f>OR(K34:K37)</f>
        <v>0</v>
      </c>
      <c r="N33" s="5" t="s">
        <v>35</v>
      </c>
      <c r="O33" s="5" t="str">
        <f>IF(M48="","",IF(K25,N67,VLOOKUP(MAX(N6,M48),M65:N67,2,TRUE)))</f>
        <v>מעקב שגרתי</v>
      </c>
    </row>
    <row r="34" spans="2:15" ht="16.5" customHeight="1" x14ac:dyDescent="0.25">
      <c r="B34" s="17"/>
      <c r="C34" s="13"/>
      <c r="D34" s="13"/>
      <c r="E34" s="13"/>
      <c r="F34" s="14"/>
      <c r="J34" s="21" t="b">
        <v>0</v>
      </c>
      <c r="K34" s="21" t="b">
        <v>0</v>
      </c>
      <c r="N34" s="5" t="s">
        <v>36</v>
      </c>
      <c r="O34" s="5" t="str">
        <f>IF(M48="","",IF(AND(K25,N27&lt;3),J68,VLOOKUP(M48,I65:J67,2,TRUE)))</f>
        <v>ללא תרביות, ללא טיפול אנטיביוטי</v>
      </c>
    </row>
    <row r="35" spans="2:15" ht="16.5" customHeight="1" x14ac:dyDescent="0.25">
      <c r="B35" s="15" t="s">
        <v>23</v>
      </c>
      <c r="C35" s="13"/>
      <c r="D35" s="13"/>
      <c r="E35" s="13"/>
      <c r="F35" s="14"/>
      <c r="J35" s="21" t="b">
        <v>0</v>
      </c>
      <c r="K35" s="21" t="b">
        <v>0</v>
      </c>
    </row>
    <row r="36" spans="2:15" ht="16.5" customHeight="1" x14ac:dyDescent="0.25">
      <c r="B36" s="16" t="s">
        <v>56</v>
      </c>
      <c r="C36" s="13"/>
      <c r="D36" s="13"/>
      <c r="E36" s="13"/>
      <c r="F36" s="14"/>
      <c r="J36" s="21" t="b">
        <v>0</v>
      </c>
      <c r="K36" s="21" t="b">
        <v>0</v>
      </c>
    </row>
    <row r="37" spans="2:15" ht="16.5" customHeight="1" x14ac:dyDescent="0.25">
      <c r="B37" s="16" t="s">
        <v>42</v>
      </c>
      <c r="C37" s="13"/>
      <c r="D37" s="13"/>
      <c r="E37" s="13"/>
      <c r="F37" s="14"/>
      <c r="J37" s="21" t="b">
        <v>0</v>
      </c>
      <c r="K37" s="21" t="b">
        <v>0</v>
      </c>
    </row>
    <row r="38" spans="2:15" ht="16.5" customHeight="1" x14ac:dyDescent="0.25">
      <c r="B38" s="19" t="s">
        <v>43</v>
      </c>
      <c r="C38" s="13"/>
      <c r="D38" s="13"/>
      <c r="E38" s="13"/>
      <c r="F38" s="14"/>
      <c r="J38" s="21"/>
      <c r="K38" s="21" t="b">
        <f>K39</f>
        <v>1</v>
      </c>
    </row>
    <row r="39" spans="2:15" ht="16.5" customHeight="1" x14ac:dyDescent="0.25">
      <c r="B39" s="16" t="s">
        <v>44</v>
      </c>
      <c r="C39" s="13"/>
      <c r="D39" s="13"/>
      <c r="E39" s="13"/>
      <c r="F39" s="14"/>
      <c r="J39" s="21" t="b">
        <v>1</v>
      </c>
      <c r="K39" s="21" t="b">
        <v>1</v>
      </c>
    </row>
    <row r="40" spans="2:15" ht="16.5" customHeight="1" x14ac:dyDescent="0.25">
      <c r="B40" s="16" t="s">
        <v>45</v>
      </c>
      <c r="C40" s="13"/>
      <c r="D40" s="13"/>
      <c r="E40" s="13"/>
      <c r="F40" s="14"/>
      <c r="J40" s="21"/>
      <c r="K40" s="21" t="b">
        <f>OR(K25:K39)</f>
        <v>1</v>
      </c>
    </row>
    <row r="41" spans="2:15" ht="16.5" customHeight="1" x14ac:dyDescent="0.25">
      <c r="B41" s="16" t="s">
        <v>57</v>
      </c>
      <c r="C41" s="13"/>
      <c r="D41" s="13"/>
      <c r="E41" s="13"/>
      <c r="F41" s="14"/>
    </row>
    <row r="42" spans="2:15" ht="16.5" customHeight="1" x14ac:dyDescent="0.25">
      <c r="L42" s="5" t="s">
        <v>23</v>
      </c>
      <c r="M42" s="5">
        <v>21.2</v>
      </c>
    </row>
    <row r="43" spans="2:15" ht="16.5" customHeight="1" x14ac:dyDescent="0.25">
      <c r="L43" s="5" t="s">
        <v>24</v>
      </c>
      <c r="M43" s="5">
        <v>5</v>
      </c>
    </row>
    <row r="44" spans="2:15" ht="16.5" customHeight="1" x14ac:dyDescent="0.25">
      <c r="L44" s="5" t="s">
        <v>25</v>
      </c>
      <c r="M44" s="5">
        <v>0.41</v>
      </c>
    </row>
    <row r="46" spans="2:15" ht="16.5" customHeight="1" x14ac:dyDescent="0.25">
      <c r="M46" s="5">
        <f>IF(NOT(K40), "",IF(K25,M42,IF(K32,M43,M44)))</f>
        <v>0.41</v>
      </c>
    </row>
    <row r="47" spans="2:15" ht="16.5" customHeight="1" x14ac:dyDescent="0.25">
      <c r="M47" s="5">
        <f>IF(M46="","",M46*J14)</f>
        <v>1.591895184900542E-5</v>
      </c>
      <c r="N47" s="10" t="s">
        <v>26</v>
      </c>
    </row>
    <row r="48" spans="2:15" ht="16.5" customHeight="1" x14ac:dyDescent="0.25">
      <c r="M48" s="5">
        <f>IF(M46="","",M47/(1+M47)*1000)</f>
        <v>1.5918698440011456E-2</v>
      </c>
    </row>
    <row r="56" spans="10:10" ht="16.5" customHeight="1" x14ac:dyDescent="0.25">
      <c r="J56" s="5" t="s">
        <v>28</v>
      </c>
    </row>
    <row r="59" spans="10:10" ht="16.5" hidden="1" customHeight="1" x14ac:dyDescent="0.25"/>
    <row r="60" spans="10:10" ht="16.5" hidden="1" customHeight="1" x14ac:dyDescent="0.25"/>
    <row r="61" spans="10:10" ht="16.5" hidden="1" customHeight="1" x14ac:dyDescent="0.25"/>
    <row r="62" spans="10:10" ht="16.5" hidden="1" customHeight="1" x14ac:dyDescent="0.25"/>
    <row r="63" spans="10:10" ht="16.5" hidden="1" customHeight="1" x14ac:dyDescent="0.25"/>
    <row r="64" spans="10:10" ht="16.5" hidden="1" customHeight="1" x14ac:dyDescent="0.25"/>
    <row r="65" spans="3:14" ht="16.5" hidden="1" customHeight="1" x14ac:dyDescent="0.25">
      <c r="I65" s="5">
        <v>0</v>
      </c>
      <c r="J65" s="5" t="s">
        <v>33</v>
      </c>
      <c r="M65" s="5">
        <v>0</v>
      </c>
      <c r="N65" s="5" t="s">
        <v>32</v>
      </c>
    </row>
    <row r="66" spans="3:14" ht="16.5" hidden="1" customHeight="1" x14ac:dyDescent="0.25">
      <c r="I66" s="5">
        <v>1</v>
      </c>
      <c r="J66" s="5" t="s">
        <v>30</v>
      </c>
      <c r="M66" s="5">
        <v>1</v>
      </c>
      <c r="N66" s="5" t="s">
        <v>31</v>
      </c>
    </row>
    <row r="67" spans="3:14" ht="16.5" hidden="1" customHeight="1" x14ac:dyDescent="0.25">
      <c r="I67" s="5">
        <v>3</v>
      </c>
      <c r="J67" s="5" t="s">
        <v>27</v>
      </c>
      <c r="M67" s="5">
        <v>3</v>
      </c>
      <c r="N67" s="5" t="s">
        <v>29</v>
      </c>
    </row>
    <row r="68" spans="3:14" ht="16.5" hidden="1" customHeight="1" x14ac:dyDescent="0.25">
      <c r="J68" s="5" t="s">
        <v>37</v>
      </c>
    </row>
    <row r="69" spans="3:14" ht="16.5" hidden="1" customHeight="1" x14ac:dyDescent="0.25"/>
    <row r="70" spans="3:14" ht="16.5" hidden="1" customHeight="1" x14ac:dyDescent="0.25">
      <c r="C70" s="5" t="s">
        <v>34</v>
      </c>
    </row>
    <row r="71" spans="3:14" ht="16.5" hidden="1" customHeight="1" x14ac:dyDescent="0.25"/>
    <row r="72" spans="3:14" ht="16.5" hidden="1" customHeight="1" x14ac:dyDescent="0.25"/>
    <row r="73" spans="3:14" ht="16.5" hidden="1" customHeight="1" x14ac:dyDescent="0.25"/>
    <row r="74" spans="3:14" ht="16.5" hidden="1" customHeight="1" x14ac:dyDescent="0.25"/>
    <row r="75" spans="3:14" ht="16.5" hidden="1" customHeight="1" x14ac:dyDescent="0.25"/>
  </sheetData>
  <sheetProtection sheet="1" objects="1" scenarios="1" selectLockedCells="1"/>
  <mergeCells count="1">
    <mergeCell ref="B29:E29"/>
  </mergeCells>
  <conditionalFormatting sqref="B35:B41">
    <cfRule type="expression" dxfId="5" priority="30">
      <formula>$K25</formula>
    </cfRule>
  </conditionalFormatting>
  <conditionalFormatting sqref="B25:B26">
    <cfRule type="expression" dxfId="4" priority="31">
      <formula>$K38</formula>
    </cfRule>
  </conditionalFormatting>
  <conditionalFormatting sqref="B28:B33">
    <cfRule type="expression" dxfId="3" priority="32">
      <formula>$K32</formula>
    </cfRule>
  </conditionalFormatting>
  <conditionalFormatting sqref="N33:O34">
    <cfRule type="expression" priority="41" stopIfTrue="1">
      <formula>$M$48=""</formula>
    </cfRule>
    <cfRule type="expression" dxfId="2" priority="42" stopIfTrue="1">
      <formula>OR($N$27&gt;=3,$K$25=TRUE)</formula>
    </cfRule>
    <cfRule type="expression" dxfId="1" priority="43" stopIfTrue="1">
      <formula>OR($N$27&gt;=1,$N$6&gt;=1)</formula>
    </cfRule>
    <cfRule type="expression" dxfId="0" priority="44" stopIfTrue="1">
      <formula>$N$27&lt;1</formula>
    </cfRule>
  </conditionalFormatting>
  <dataValidations count="6">
    <dataValidation type="whole" allowBlank="1" showInputMessage="1" showErrorMessage="1" sqref="C8">
      <formula1>0</formula1>
      <formula2>500</formula2>
    </dataValidation>
    <dataValidation type="list" allowBlank="1" showInputMessage="1" showErrorMessage="1" sqref="C9">
      <formula1>$D$16:$D$18</formula1>
    </dataValidation>
    <dataValidation type="list" allowBlank="1" showInputMessage="1" showErrorMessage="1" sqref="C5">
      <formula1>$D$20:$D$23</formula1>
    </dataValidation>
    <dataValidation type="list" allowBlank="1" showInputMessage="1" showErrorMessage="1" sqref="C10">
      <formula1>$G$16:$G$19</formula1>
    </dataValidation>
    <dataValidation allowBlank="1" showInputMessage="1" showErrorMessage="1" errorTitle="טעות בהזנת חום האם" error="אנא הזינו מספר בין 36 ל-40" sqref="F7"/>
    <dataValidation type="whole" allowBlank="1" showInputMessage="1" showErrorMessage="1" errorTitle="הזנת חום האם" error="נא להזין טמפרטורה בין 36 ל-40." sqref="H7">
      <formula1>360</formula1>
      <formula2>400</formula2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4" name="Check Box 12">
              <controlPr defaultSize="0" autoFill="0" autoLine="0" autoPict="0" macro="[0]!Ill">
                <anchor moveWithCells="1">
                  <from>
                    <xdr:col>1</xdr:col>
                    <xdr:colOff>19050</xdr:colOff>
                    <xdr:row>35</xdr:row>
                    <xdr:rowOff>0</xdr:rowOff>
                  </from>
                  <to>
                    <xdr:col>1</xdr:col>
                    <xdr:colOff>276225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5" name="Check Box 13">
              <controlPr defaultSize="0" autoFill="0" autoLine="0" autoPict="0" macro="[0]!Ill">
                <anchor moveWithCells="1">
                  <from>
                    <xdr:col>1</xdr:col>
                    <xdr:colOff>219075</xdr:colOff>
                    <xdr:row>38</xdr:row>
                    <xdr:rowOff>9525</xdr:rowOff>
                  </from>
                  <to>
                    <xdr:col>1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Check Box 14">
              <controlPr defaultSize="0" autoFill="0" autoLine="0" autoPict="0" macro="[0]!Ill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1</xdr:col>
                    <xdr:colOff>276225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 macro="[0]!Ill">
                <anchor moveWithCells="1">
                  <from>
                    <xdr:col>1</xdr:col>
                    <xdr:colOff>19050</xdr:colOff>
                    <xdr:row>39</xdr:row>
                    <xdr:rowOff>200025</xdr:rowOff>
                  </from>
                  <to>
                    <xdr:col>1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8" name="Check Box 16">
              <controlPr defaultSize="0" autoFill="0" autoLine="0" autoPict="0" macro="[0]!Ill">
                <anchor moveWithCells="1">
                  <from>
                    <xdr:col>1</xdr:col>
                    <xdr:colOff>219075</xdr:colOff>
                    <xdr:row>39</xdr:row>
                    <xdr:rowOff>0</xdr:rowOff>
                  </from>
                  <to>
                    <xdr:col>1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" name="Check Box 17">
              <controlPr defaultSize="0" autoFill="0" autoLine="0" autoPict="0" macro="[0]!Eqivocal">
                <anchor moveWithCells="1">
                  <from>
                    <xdr:col>1</xdr:col>
                    <xdr:colOff>238125</xdr:colOff>
                    <xdr:row>29</xdr:row>
                    <xdr:rowOff>0</xdr:rowOff>
                  </from>
                  <to>
                    <xdr:col>1</xdr:col>
                    <xdr:colOff>495300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Check Box 18">
              <controlPr defaultSize="0" autoFill="0" autoLine="0" autoPict="0" macro="[0]!Eqivocal">
                <anchor moveWithCells="1">
                  <from>
                    <xdr:col>1</xdr:col>
                    <xdr:colOff>238125</xdr:colOff>
                    <xdr:row>29</xdr:row>
                    <xdr:rowOff>200025</xdr:rowOff>
                  </from>
                  <to>
                    <xdr:col>1</xdr:col>
                    <xdr:colOff>495300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Check Box 19">
              <controlPr defaultSize="0" autoFill="0" autoLine="0" autoPict="0" macro="[0]!Eqivocal">
                <anchor moveWithCells="1">
                  <from>
                    <xdr:col>1</xdr:col>
                    <xdr:colOff>228600</xdr:colOff>
                    <xdr:row>31</xdr:row>
                    <xdr:rowOff>171450</xdr:rowOff>
                  </from>
                  <to>
                    <xdr:col>1</xdr:col>
                    <xdr:colOff>476250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Check Box 20">
              <controlPr defaultSize="0" autoFill="0" autoLine="0" autoPict="0" macro="[0]!Eqivocal">
                <anchor moveWithCells="1">
                  <from>
                    <xdr:col>1</xdr:col>
                    <xdr:colOff>228600</xdr:colOff>
                    <xdr:row>30</xdr:row>
                    <xdr:rowOff>209550</xdr:rowOff>
                  </from>
                  <to>
                    <xdr:col>1</xdr:col>
                    <xdr:colOff>485775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 macro="[0]!Healthy">
                <anchor moveWithCells="1">
                  <from>
                    <xdr:col>1</xdr:col>
                    <xdr:colOff>28575</xdr:colOff>
                    <xdr:row>24</xdr:row>
                    <xdr:rowOff>152400</xdr:rowOff>
                  </from>
                  <to>
                    <xdr:col>1</xdr:col>
                    <xdr:colOff>352425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4" name="Spinner 32">
              <controlPr defaultSize="0" autoPict="0">
                <anchor moveWithCells="1" sizeWithCells="1">
                  <from>
                    <xdr:col>2</xdr:col>
                    <xdr:colOff>19050</xdr:colOff>
                    <xdr:row>5</xdr:row>
                    <xdr:rowOff>19050</xdr:rowOff>
                  </from>
                  <to>
                    <xdr:col>2</xdr:col>
                    <xdr:colOff>266700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5" name="Spinner 37">
              <controlPr defaultSize="0" autoPict="0">
                <anchor moveWithCells="1" sizeWithCells="1">
                  <from>
                    <xdr:col>2</xdr:col>
                    <xdr:colOff>19050</xdr:colOff>
                    <xdr:row>6</xdr:row>
                    <xdr:rowOff>28575</xdr:rowOff>
                  </from>
                  <to>
                    <xdr:col>2</xdr:col>
                    <xdr:colOff>266700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6" name="Spinner 39">
              <controlPr defaultSize="0" autoPict="0">
                <anchor moveWithCells="1" sizeWithCells="1">
                  <from>
                    <xdr:col>2</xdr:col>
                    <xdr:colOff>19050</xdr:colOff>
                    <xdr:row>7</xdr:row>
                    <xdr:rowOff>28575</xdr:rowOff>
                  </from>
                  <to>
                    <xdr:col>2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הסיכון ל-EOS</vt:lpstr>
      <vt:lpstr>'הסיכון ל-EOS'!WPrint_Area_W</vt:lpstr>
    </vt:vector>
  </TitlesOfParts>
  <Company>Kaiser Permanente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Research</dc:creator>
  <cp:lastModifiedBy>נדיר ארז ד"ר</cp:lastModifiedBy>
  <dcterms:created xsi:type="dcterms:W3CDTF">2010-09-29T21:59:40Z</dcterms:created>
  <dcterms:modified xsi:type="dcterms:W3CDTF">2017-04-03T05:28:22Z</dcterms:modified>
</cp:coreProperties>
</file>